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am_so" sheetId="1" state="visible" r:id="rId1"/>
    <sheet xmlns:r="http://schemas.openxmlformats.org/officeDocument/2006/relationships" name="Phu_cap" sheetId="2" state="visible" r:id="rId2"/>
    <sheet xmlns:r="http://schemas.openxmlformats.org/officeDocument/2006/relationships" name="Bang_luong_can_kiem" sheetId="3" state="visible" r:id="rId3"/>
    <sheet xmlns:r="http://schemas.openxmlformats.org/officeDocument/2006/relationships" name="Dap_an_doc_la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60" customWidth="1" min="3" max="3"/>
  </cols>
  <sheetData>
    <row r="1">
      <c r="A1" s="1" t="inlineStr">
        <is>
          <t>Tham số</t>
        </is>
      </c>
      <c r="B1" s="1" t="inlineStr">
        <is>
          <t>Giá trị</t>
        </is>
      </c>
      <c r="C1" s="1" t="inlineStr">
        <is>
          <t>Ghi chú</t>
        </is>
      </c>
    </row>
    <row r="2">
      <c r="A2" t="inlineStr">
        <is>
          <t>Công chuẩn tháng</t>
        </is>
      </c>
      <c r="B2" t="n">
        <v>26</v>
      </c>
      <c r="C2" t="inlineStr">
        <is>
          <t>Theo quy chế lương của công ty mẫu</t>
        </is>
      </c>
    </row>
    <row r="3">
      <c r="A3" t="inlineStr">
        <is>
          <t>Hệ số tăng ca</t>
        </is>
      </c>
      <c r="B3" t="n">
        <v>1.5</v>
      </c>
      <c r="C3" t="inlineStr">
        <is>
          <t>Giả định trong bộ thử; lấy theo quy chế và quy định hiện hành</t>
        </is>
      </c>
    </row>
    <row r="4">
      <c r="A4" t="inlineStr">
        <is>
          <t>Ăn trưa mỗi ngày công</t>
        </is>
      </c>
      <c r="B4" t="n">
        <v>30000</v>
      </c>
      <c r="C4" t="inlineStr">
        <is>
          <t>Giả định</t>
        </is>
      </c>
    </row>
    <row r="5">
      <c r="A5" t="inlineStr">
        <is>
          <t>Tỷ lệ người lao động đóng bảo hiểm</t>
        </is>
      </c>
      <c r="B5" t="n">
        <v>0.105</v>
      </c>
      <c r="C5" t="inlineStr">
        <is>
          <t>GIẢ ĐỊNH để thử công thức; kiểm tỷ lệ hiện hành trước khi dùng</t>
        </is>
      </c>
    </row>
    <row r="6">
      <c r="A6" t="inlineStr">
        <is>
          <t>Trần mức lương đóng bảo hiểm</t>
        </is>
      </c>
      <c r="B6" t="n">
        <v>46800000</v>
      </c>
      <c r="C6" t="inlineStr">
        <is>
          <t>GIẢ ĐỊNH để thử công thức; kiểm mức hiện hành trước khi dùng</t>
        </is>
      </c>
    </row>
    <row r="12">
      <c r="A12" t="inlineStr">
        <is>
          <t>Số ngày không làm việc, không hưởng lương thì tháng đó không tính bảo hiểm</t>
        </is>
      </c>
      <c r="B12" t="n">
        <v>14</v>
      </c>
      <c r="C12" t="inlineStr">
        <is>
          <t>GIẢ ĐỊNH theo cách hiểu phổ biến; kiểm quy định hiện hành trước khi dùng. Bảng cần kiểm CHƯA dùng tham số này.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Mã chức vụ</t>
        </is>
      </c>
      <c r="B1" s="1" t="inlineStr">
        <is>
          <t>Phụ cấp</t>
        </is>
      </c>
    </row>
    <row r="2">
      <c r="A2" t="inlineStr">
        <is>
          <t>TT</t>
        </is>
      </c>
      <c r="B2" t="n">
        <v>1000000</v>
      </c>
    </row>
    <row r="3">
      <c r="A3" t="inlineStr">
        <is>
          <t>NV</t>
        </is>
      </c>
      <c r="B3" t="n">
        <v>0</v>
      </c>
    </row>
    <row r="4">
      <c r="A4" t="inlineStr">
        <is>
          <t>TP</t>
        </is>
      </c>
      <c r="B4" t="n">
        <v>2500000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15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>
      <c r="A1" s="1" t="inlineStr">
        <is>
          <t>Mã NV</t>
        </is>
      </c>
      <c r="B1" s="1" t="inlineStr">
        <is>
          <t>Tình huống</t>
        </is>
      </c>
      <c r="C1" s="1" t="inlineStr">
        <is>
          <t>Mã chức vụ</t>
        </is>
      </c>
      <c r="D1" s="1" t="inlineStr">
        <is>
          <t>Lương cơ bản</t>
        </is>
      </c>
      <c r="E1" s="1" t="inlineStr">
        <is>
          <t>Ngày công</t>
        </is>
      </c>
      <c r="F1" s="1" t="inlineStr">
        <is>
          <t>Giờ tăng ca</t>
        </is>
      </c>
      <c r="G1" s="1" t="inlineStr">
        <is>
          <t>Lương theo công</t>
        </is>
      </c>
      <c r="H1" s="1" t="inlineStr">
        <is>
          <t>Tăng ca</t>
        </is>
      </c>
      <c r="I1" s="1" t="inlineStr">
        <is>
          <t>Phụ cấp</t>
        </is>
      </c>
      <c r="J1" s="1" t="inlineStr">
        <is>
          <t>Ăn trưa</t>
        </is>
      </c>
      <c r="K1" s="1" t="inlineStr">
        <is>
          <t>Bảo hiểm</t>
        </is>
      </c>
      <c r="L1" s="1" t="inlineStr">
        <is>
          <t>Thực nhận</t>
        </is>
      </c>
    </row>
    <row r="2">
      <c r="A2" t="inlineStr">
        <is>
          <t>E01</t>
        </is>
      </c>
      <c r="B2" t="inlineStr">
        <is>
          <t>Đủ công</t>
        </is>
      </c>
      <c r="C2" t="inlineStr">
        <is>
          <t>NV</t>
        </is>
      </c>
      <c r="D2" s="2" t="n">
        <v>9000000</v>
      </c>
      <c r="E2" t="n">
        <v>26</v>
      </c>
      <c r="F2" t="n">
        <v>0</v>
      </c>
      <c r="G2" s="2">
        <f>ROUND(D2/Tham_so!$B$2*E2,0)</f>
        <v/>
      </c>
      <c r="H2" s="2">
        <f>ROUND(D2/Tham_so!$B$2/8*F2*Tham_so!$B$3,0)</f>
        <v/>
      </c>
      <c r="I2" s="2">
        <f>VLOOKUP(C2,Phu_cap!$A$2:$B$4,2,FALSE)</f>
        <v/>
      </c>
      <c r="J2" s="2">
        <f>Tham_so!$B$4*E2</f>
        <v/>
      </c>
      <c r="K2" s="2">
        <f>ROUND(MIN(D2,Tham_so!B6)*Tham_so!$B$5,0)</f>
        <v/>
      </c>
      <c r="L2" s="2">
        <f>G2+H2+I2+J2-K2</f>
        <v/>
      </c>
    </row>
    <row r="3">
      <c r="A3" t="inlineStr">
        <is>
          <t>E02</t>
        </is>
      </c>
      <c r="B3" t="inlineStr">
        <is>
          <t>Vào làm giữa tháng, 12 ngày công</t>
        </is>
      </c>
      <c r="C3" t="inlineStr">
        <is>
          <t>NV</t>
        </is>
      </c>
      <c r="D3" s="2" t="n">
        <v>9000000</v>
      </c>
      <c r="E3" t="n">
        <v>12</v>
      </c>
      <c r="F3" t="n">
        <v>0</v>
      </c>
      <c r="G3" s="2">
        <f>ROUND(D3/Tham_so!$B$2*E3,0)</f>
        <v/>
      </c>
      <c r="H3" s="2">
        <f>ROUND(D3/Tham_so!$B$2/8*F3*Tham_so!$B$3,0)</f>
        <v/>
      </c>
      <c r="I3" s="2">
        <f>VLOOKUP(C3,Phu_cap!$A$2:$B$4,2,FALSE)</f>
        <v/>
      </c>
      <c r="J3" s="2">
        <f>Tham_so!$B$4*E3</f>
        <v/>
      </c>
      <c r="K3" s="2">
        <f>ROUND(MIN(D3,Tham_so!B7)*Tham_so!$B$5,0)</f>
        <v/>
      </c>
      <c r="L3" s="2">
        <f>G3+H3+I3+J3-K3</f>
        <v/>
      </c>
    </row>
    <row r="4">
      <c r="A4" t="inlineStr">
        <is>
          <t>E03</t>
        </is>
      </c>
      <c r="B4" t="inlineStr">
        <is>
          <t>Nghỉ không lương 3 ngày</t>
        </is>
      </c>
      <c r="C4" t="inlineStr">
        <is>
          <t>TT</t>
        </is>
      </c>
      <c r="D4" s="2" t="n">
        <v>12000000</v>
      </c>
      <c r="E4" t="n">
        <v>23</v>
      </c>
      <c r="F4" t="n">
        <v>0</v>
      </c>
      <c r="G4" s="2">
        <f>ROUND(D4/Tham_so!$B$2*E4,0)</f>
        <v/>
      </c>
      <c r="H4" s="2">
        <f>ROUND(D4/Tham_so!$B$2/8*F4*Tham_so!$B$3,0)</f>
        <v/>
      </c>
      <c r="I4" s="2">
        <f>VLOOKUP(C4,Phu_cap!$A$2:$B$4,2,FALSE)</f>
        <v/>
      </c>
      <c r="J4" s="2">
        <f>Tham_so!$B$4*E4</f>
        <v/>
      </c>
      <c r="K4" s="2">
        <f>ROUND(MIN(D4,Tham_so!B8)*Tham_so!$B$5,0)</f>
        <v/>
      </c>
      <c r="L4" s="2">
        <f>G4+H4+I4+J4-K4</f>
        <v/>
      </c>
    </row>
    <row r="5">
      <c r="A5" t="inlineStr">
        <is>
          <t>E04</t>
        </is>
      </c>
      <c r="B5" t="inlineStr">
        <is>
          <t>Tăng ca 10 giờ</t>
        </is>
      </c>
      <c r="C5" t="inlineStr">
        <is>
          <t>NV</t>
        </is>
      </c>
      <c r="D5" s="2" t="n">
        <v>8500000</v>
      </c>
      <c r="E5" t="n">
        <v>26</v>
      </c>
      <c r="F5" t="n">
        <v>10</v>
      </c>
      <c r="G5" s="2">
        <f>ROUND(D5/Tham_so!$B$2*E5,0)</f>
        <v/>
      </c>
      <c r="H5" s="2">
        <f>ROUND(D5/Tham_so!$B$2/8*F5*0.15,0)</f>
        <v/>
      </c>
      <c r="I5" s="2">
        <f>VLOOKUP(C5,Phu_cap!$A$2:$B$4,2,FALSE)</f>
        <v/>
      </c>
      <c r="J5" s="2">
        <f>Tham_so!$B$4*E5</f>
        <v/>
      </c>
      <c r="K5" s="2">
        <f>ROUND(MIN(D5,Tham_so!B9)*Tham_so!$B$5,0)</f>
        <v/>
      </c>
      <c r="L5" s="2">
        <f>G5+H5+I5+J5-K5</f>
        <v/>
      </c>
    </row>
    <row r="6">
      <c r="A6" t="inlineStr">
        <is>
          <t>E05</t>
        </is>
      </c>
      <c r="B6" t="inlineStr">
        <is>
          <t>Lương cao hơn trần đóng bảo hiểm giả định</t>
        </is>
      </c>
      <c r="C6" t="inlineStr">
        <is>
          <t>TP</t>
        </is>
      </c>
      <c r="D6" s="2" t="n">
        <v>52000000</v>
      </c>
      <c r="E6" t="n">
        <v>26</v>
      </c>
      <c r="F6" t="n">
        <v>0</v>
      </c>
      <c r="G6" s="2">
        <f>ROUND(D6/Tham_so!$B$2*E6,0)</f>
        <v/>
      </c>
      <c r="H6" s="2">
        <f>ROUND(D6/Tham_so!$B$2/8*F6*Tham_so!$B$3,0)</f>
        <v/>
      </c>
      <c r="I6" s="2">
        <f>VLOOKUP(C6,Phu_cap!$A$2:$B$4,2,FALSE)</f>
        <v/>
      </c>
      <c r="J6" s="2">
        <f>Tham_so!$B$4*E6</f>
        <v/>
      </c>
      <c r="K6" s="2">
        <f>ROUND(MIN(D6,Tham_so!B10)*Tham_so!$B$5,0)</f>
        <v/>
      </c>
      <c r="L6" s="2">
        <f>G6+H6+I6+J6-K6</f>
        <v/>
      </c>
    </row>
    <row r="7">
      <c r="A7" t="inlineStr">
        <is>
          <t>E06</t>
        </is>
      </c>
      <c r="B7" t="inlineStr">
        <is>
          <t>Nghỉ cả tháng, 0 ngày công</t>
        </is>
      </c>
      <c r="C7" t="inlineStr">
        <is>
          <t>NV</t>
        </is>
      </c>
      <c r="D7" s="2" t="n">
        <v>9500000</v>
      </c>
      <c r="E7" t="n">
        <v>0</v>
      </c>
      <c r="F7" t="n">
        <v>0</v>
      </c>
      <c r="G7" s="2">
        <f>ROUND(D7/Tham_so!$B$2*E7,0)</f>
        <v/>
      </c>
      <c r="H7" s="2">
        <f>ROUND(D7/Tham_so!$B$2/8*F7*Tham_so!$B$3,0)</f>
        <v/>
      </c>
      <c r="I7" s="2">
        <f>VLOOKUP(C7,Phu_cap!$A$2:$B$4,2,FALSE)</f>
        <v/>
      </c>
      <c r="J7" s="2">
        <f>Tham_so!$B$4*E7</f>
        <v/>
      </c>
      <c r="K7" s="2">
        <f>ROUND(MIN(D7,Tham_so!B11)*Tham_so!$B$5,0)</f>
        <v/>
      </c>
      <c r="L7" s="2">
        <f>G7+H7+I7+J7-K7</f>
        <v/>
      </c>
    </row>
    <row r="8">
      <c r="A8" t="inlineStr">
        <is>
          <t>E07</t>
        </is>
      </c>
      <c r="B8" t="inlineStr">
        <is>
          <t>Nhập 27 ngày công, vượt công chuẩn</t>
        </is>
      </c>
      <c r="C8" t="inlineStr">
        <is>
          <t>TT</t>
        </is>
      </c>
      <c r="D8" s="2" t="n">
        <v>11000000</v>
      </c>
      <c r="E8" t="n">
        <v>27</v>
      </c>
      <c r="F8" t="n">
        <v>4</v>
      </c>
      <c r="G8" s="2">
        <f>ROUND(D8/Tham_so!$B$2*E8,0)</f>
        <v/>
      </c>
      <c r="H8" s="2">
        <f>ROUND(D8/Tham_so!$B$2/8*F8*Tham_so!$B$3,0)</f>
        <v/>
      </c>
      <c r="I8" s="2">
        <f>VLOOKUP(C8,Phu_cap!$A$2:$B$4,2,FALSE)</f>
        <v/>
      </c>
      <c r="J8" s="2">
        <f>Tham_so!$B$4*E8</f>
        <v/>
      </c>
      <c r="K8" s="2">
        <f>ROUND(MIN(D8,Tham_so!B12)*Tham_so!$B$5,0)</f>
        <v/>
      </c>
      <c r="L8" s="2">
        <f>G8+H8+I8+J8-K8</f>
        <v/>
      </c>
    </row>
    <row r="10">
      <c r="A10" t="inlineStr">
        <is>
          <t>Dữ liệu giả lập của AI Thạo Việc; tham số bảo hiểm là giả định, không phải mức hiện hành.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46" customWidth="1" min="8" max="8"/>
    <col width="22" customWidth="1" min="9" max="9"/>
    <col width="15" customWidth="1" min="10" max="10"/>
    <col width="15" customWidth="1" min="11" max="11"/>
    <col width="15" customWidth="1" min="12" max="12"/>
  </cols>
  <sheetData>
    <row r="1">
      <c r="A1" s="1" t="inlineStr">
        <is>
          <t>Mã NV</t>
        </is>
      </c>
      <c r="B1" s="1" t="inlineStr">
        <is>
          <t>Lương theo công</t>
        </is>
      </c>
      <c r="C1" s="1" t="inlineStr">
        <is>
          <t>Tăng ca</t>
        </is>
      </c>
      <c r="D1" s="1" t="inlineStr">
        <is>
          <t>Phụ cấp</t>
        </is>
      </c>
      <c r="E1" s="1" t="inlineStr">
        <is>
          <t>Ăn trưa</t>
        </is>
      </c>
      <c r="F1" s="1" t="inlineStr">
        <is>
          <t>Bảo hiểm</t>
        </is>
      </c>
      <c r="G1" s="1" t="inlineStr">
        <is>
          <t>Thực nhận</t>
        </is>
      </c>
      <c r="H1" s="1" t="inlineStr">
        <is>
          <t>Cờ dữ liệu</t>
        </is>
      </c>
      <c r="I1" s="1" t="inlineStr">
        <is>
          <t>Lệch với bảng cần kiểm</t>
        </is>
      </c>
    </row>
    <row r="2">
      <c r="A2" t="inlineStr">
        <is>
          <t>E01</t>
        </is>
      </c>
      <c r="B2" s="2" t="n">
        <v>9000000</v>
      </c>
      <c r="C2" s="2" t="n">
        <v>0</v>
      </c>
      <c r="D2" s="2" t="n">
        <v>0</v>
      </c>
      <c r="E2" s="2" t="n">
        <v>780000</v>
      </c>
      <c r="F2" s="2" t="n">
        <v>945000</v>
      </c>
      <c r="G2" s="2" t="n">
        <v>8835000</v>
      </c>
      <c r="H2" t="inlineStr"/>
      <c r="I2">
        <f>IF(G2=Bang_luong_can_kiem!L2,"Khớp","Lệch "&amp;TEXT(Bang_luong_can_kiem!L2-G2,"#,##0"))</f>
        <v/>
      </c>
    </row>
    <row r="3">
      <c r="A3" t="inlineStr">
        <is>
          <t>E02</t>
        </is>
      </c>
      <c r="B3" s="2" t="n">
        <v>4153846</v>
      </c>
      <c r="C3" s="2" t="n">
        <v>0</v>
      </c>
      <c r="D3" s="2" t="n">
        <v>0</v>
      </c>
      <c r="E3" s="2" t="n">
        <v>360000</v>
      </c>
      <c r="F3" s="2" t="n">
        <v>0</v>
      </c>
      <c r="G3" s="2" t="n">
        <v>4513846</v>
      </c>
      <c r="H3" t="inlineStr"/>
      <c r="I3">
        <f>IF(G3=Bang_luong_can_kiem!L3,"Khớp","Lệch "&amp;TEXT(Bang_luong_can_kiem!L3-G3,"#,##0"))</f>
        <v/>
      </c>
    </row>
    <row r="4">
      <c r="A4" t="inlineStr">
        <is>
          <t>E03</t>
        </is>
      </c>
      <c r="B4" s="2" t="n">
        <v>10615385</v>
      </c>
      <c r="C4" s="2" t="n">
        <v>0</v>
      </c>
      <c r="D4" s="2" t="n">
        <v>1000000</v>
      </c>
      <c r="E4" s="2" t="n">
        <v>690000</v>
      </c>
      <c r="F4" s="2" t="n">
        <v>1260000</v>
      </c>
      <c r="G4" s="2" t="n">
        <v>11045385</v>
      </c>
      <c r="H4" t="inlineStr"/>
      <c r="I4">
        <f>IF(G4=Bang_luong_can_kiem!L4,"Khớp","Lệch "&amp;TEXT(Bang_luong_can_kiem!L4-G4,"#,##0"))</f>
        <v/>
      </c>
    </row>
    <row r="5">
      <c r="A5" t="inlineStr">
        <is>
          <t>E04</t>
        </is>
      </c>
      <c r="B5" s="2" t="n">
        <v>8500000</v>
      </c>
      <c r="C5" s="2" t="n">
        <v>612981</v>
      </c>
      <c r="D5" s="2" t="n">
        <v>0</v>
      </c>
      <c r="E5" s="2" t="n">
        <v>780000</v>
      </c>
      <c r="F5" s="2" t="n">
        <v>892500</v>
      </c>
      <c r="G5" s="2" t="n">
        <v>9000481</v>
      </c>
      <c r="H5" t="inlineStr"/>
      <c r="I5">
        <f>IF(G5=Bang_luong_can_kiem!L5,"Khớp","Lệch "&amp;TEXT(Bang_luong_can_kiem!L5-G5,"#,##0"))</f>
        <v/>
      </c>
    </row>
    <row r="6">
      <c r="A6" t="inlineStr">
        <is>
          <t>E05</t>
        </is>
      </c>
      <c r="B6" s="2" t="n">
        <v>52000000</v>
      </c>
      <c r="C6" s="2" t="n">
        <v>0</v>
      </c>
      <c r="D6" s="2" t="n">
        <v>2500000</v>
      </c>
      <c r="E6" s="2" t="n">
        <v>780000</v>
      </c>
      <c r="F6" s="2" t="n">
        <v>4914000</v>
      </c>
      <c r="G6" s="2" t="n">
        <v>50366000</v>
      </c>
      <c r="H6" t="inlineStr"/>
      <c r="I6">
        <f>IF(G6=Bang_luong_can_kiem!L6,"Khớp","Lệch "&amp;TEXT(Bang_luong_can_kiem!L6-G6,"#,##0"))</f>
        <v/>
      </c>
    </row>
    <row r="7">
      <c r="A7" t="inlineStr">
        <is>
          <t>E06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t="inlineStr"/>
      <c r="I7">
        <f>IF(G7=Bang_luong_can_kiem!L7,"Khớp","Lệch "&amp;TEXT(Bang_luong_can_kiem!L7-G7,"#,##0"))</f>
        <v/>
      </c>
    </row>
    <row r="8">
      <c r="A8" t="inlineStr">
        <is>
          <t>E07</t>
        </is>
      </c>
      <c r="B8" s="2" t="n">
        <v>11000000</v>
      </c>
      <c r="C8" s="2" t="n">
        <v>317308</v>
      </c>
      <c r="D8" s="2" t="n">
        <v>1000000</v>
      </c>
      <c r="E8" s="2" t="n">
        <v>780000</v>
      </c>
      <c r="F8" s="2" t="n">
        <v>1155000</v>
      </c>
      <c r="G8" s="2" t="n">
        <v>11942308</v>
      </c>
      <c r="H8" t="inlineStr">
        <is>
          <t>Ngày công vượt công chuẩn: dừng, hỏi chấm công</t>
        </is>
      </c>
      <c r="I8">
        <f>IF(G8=Bang_luong_can_kiem!L8,"Khớp","Lệch "&amp;TEXT(Bang_luong_can_kiem!L8-G8,"#,##0"))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2026-10-05T18:12:48Z</dcterms:created>
  <dcterms:modified xmlns:dcterms="http://purl.org/dc/terms/" xmlns:xsi="http://www.w3.org/2001/XMLSchema-instance" xsi:type="dcterms:W3CDTF">2026-10-05T18:12:48Z</dcterms:modified>
</cp:coreProperties>
</file>